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olicy&amp;Partner\SP&amp;RTeam\Performance\Transparency data\Property data\"/>
    </mc:Choice>
  </mc:AlternateContent>
  <xr:revisionPtr revIDLastSave="0" documentId="8_{E0F74FC1-2CEC-42D2-B234-4E172112E3CC}" xr6:coauthVersionLast="47" xr6:coauthVersionMax="47" xr10:uidLastSave="{00000000-0000-0000-0000-000000000000}"/>
  <bookViews>
    <workbookView xWindow="7200" yWindow="1035" windowWidth="21600" windowHeight="11325" xr2:uid="{00000000-000D-0000-FFFF-FFFF00000000}"/>
  </bookViews>
  <sheets>
    <sheet name="Summary by Band-Post code" sheetId="4" r:id="rId1"/>
    <sheet name="Summary by Post code" sheetId="5" state="hidden" r:id="rId2"/>
    <sheet name="Sheet1" sheetId="6" state="hidden" r:id="rId3"/>
    <sheet name="Summary totals" sheetId="7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4" l="1"/>
  <c r="F35" i="4"/>
  <c r="F21" i="4"/>
  <c r="K6" i="4" l="1"/>
  <c r="E36" i="4"/>
  <c r="H36" i="4"/>
  <c r="L36" i="4"/>
  <c r="K35" i="4"/>
  <c r="J35" i="4" s="1"/>
  <c r="I35" i="4"/>
  <c r="G35" i="4"/>
  <c r="I36" i="4" l="1"/>
  <c r="F24" i="4"/>
  <c r="F19" i="4"/>
  <c r="F20" i="4"/>
  <c r="F22" i="4"/>
  <c r="F23" i="4"/>
  <c r="F18" i="4"/>
  <c r="F17" i="4"/>
  <c r="F16" i="4"/>
  <c r="F15" i="4"/>
  <c r="F14" i="4"/>
  <c r="F13" i="4"/>
  <c r="L25" i="4" l="1"/>
  <c r="I20" i="7" l="1"/>
  <c r="G3" i="7" l="1"/>
  <c r="D22" i="7"/>
  <c r="D24" i="7" s="1"/>
  <c r="L45" i="4" l="1"/>
  <c r="K43" i="4"/>
  <c r="K42" i="4"/>
  <c r="K41" i="4"/>
  <c r="K40" i="4"/>
  <c r="K39" i="4"/>
  <c r="K38" i="4"/>
  <c r="K34" i="4"/>
  <c r="K33" i="4"/>
  <c r="K32" i="4"/>
  <c r="K31" i="4"/>
  <c r="K30" i="4"/>
  <c r="K29" i="4"/>
  <c r="K28" i="4"/>
  <c r="K27" i="4"/>
  <c r="K26" i="4"/>
  <c r="K23" i="4"/>
  <c r="K22" i="4"/>
  <c r="K21" i="4"/>
  <c r="K20" i="4"/>
  <c r="K19" i="4"/>
  <c r="K18" i="4"/>
  <c r="K17" i="4"/>
  <c r="K16" i="4"/>
  <c r="K15" i="4"/>
  <c r="K14" i="4"/>
  <c r="K13" i="4"/>
  <c r="K9" i="4"/>
  <c r="K10" i="4"/>
  <c r="K11" i="4"/>
  <c r="J14" i="4" l="1"/>
  <c r="I14" i="4"/>
  <c r="G14" i="4"/>
  <c r="G15" i="4"/>
  <c r="I15" i="4"/>
  <c r="J15" i="4"/>
  <c r="J38" i="4"/>
  <c r="I38" i="4"/>
  <c r="F38" i="4"/>
  <c r="G38" i="4" s="1"/>
  <c r="K37" i="4"/>
  <c r="H12" i="4" l="1"/>
  <c r="F6" i="7" s="1"/>
  <c r="K7" i="4"/>
  <c r="J7" i="4" s="1"/>
  <c r="K8" i="4"/>
  <c r="J8" i="4" s="1"/>
  <c r="J9" i="4"/>
  <c r="J10" i="4"/>
  <c r="J11" i="4"/>
  <c r="E12" i="4" l="1"/>
  <c r="E6" i="7" s="1"/>
  <c r="K44" i="4"/>
  <c r="K24" i="4"/>
  <c r="H25" i="4" l="1"/>
  <c r="F7" i="7" s="1"/>
  <c r="E25" i="4"/>
  <c r="E7" i="7" s="1"/>
  <c r="E45" i="4"/>
  <c r="E9" i="7" s="1"/>
  <c r="F11" i="4"/>
  <c r="H45" i="4"/>
  <c r="F9" i="7" s="1"/>
  <c r="F8" i="7"/>
  <c r="E8" i="7"/>
  <c r="J34" i="4"/>
  <c r="I34" i="4"/>
  <c r="F34" i="4"/>
  <c r="G34" i="4" s="1"/>
  <c r="C23" i="5"/>
  <c r="C25" i="5" s="1"/>
  <c r="F44" i="4"/>
  <c r="J44" i="4"/>
  <c r="J33" i="4"/>
  <c r="F33" i="4"/>
  <c r="G33" i="4" s="1"/>
  <c r="I33" i="4"/>
  <c r="L12" i="4"/>
  <c r="F42" i="4"/>
  <c r="F41" i="4"/>
  <c r="F40" i="4"/>
  <c r="F39" i="4"/>
  <c r="F37" i="4"/>
  <c r="F32" i="4"/>
  <c r="F31" i="4"/>
  <c r="F30" i="4"/>
  <c r="F29" i="4"/>
  <c r="F28" i="4"/>
  <c r="F27" i="4"/>
  <c r="F26" i="4"/>
  <c r="F7" i="4"/>
  <c r="F8" i="4"/>
  <c r="F9" i="4"/>
  <c r="F10" i="4"/>
  <c r="F36" i="4" l="1"/>
  <c r="G36" i="4" s="1"/>
  <c r="F10" i="7"/>
  <c r="E10" i="7"/>
  <c r="E14" i="7" s="1"/>
  <c r="C8" i="5"/>
  <c r="F43" i="4"/>
  <c r="F45" i="4" s="1"/>
  <c r="G9" i="7" s="1"/>
  <c r="F6" i="4"/>
  <c r="F12" i="4" s="1"/>
  <c r="G6" i="7" s="1"/>
  <c r="I24" i="4"/>
  <c r="G24" i="4"/>
  <c r="J24" i="4"/>
  <c r="I44" i="4"/>
  <c r="G44" i="4"/>
  <c r="J13" i="4"/>
  <c r="C10" i="5"/>
  <c r="G42" i="4"/>
  <c r="G41" i="4"/>
  <c r="G40" i="4"/>
  <c r="G39" i="4"/>
  <c r="J32" i="4"/>
  <c r="G32" i="4"/>
  <c r="J31" i="4"/>
  <c r="G31" i="4"/>
  <c r="I31" i="4"/>
  <c r="G30" i="4"/>
  <c r="J22" i="4"/>
  <c r="J23" i="4"/>
  <c r="G22" i="4"/>
  <c r="I22" i="4"/>
  <c r="G11" i="4"/>
  <c r="J43" i="4"/>
  <c r="C11" i="5"/>
  <c r="J21" i="4"/>
  <c r="I8" i="4"/>
  <c r="I7" i="4"/>
  <c r="I6" i="4"/>
  <c r="J42" i="4"/>
  <c r="I42" i="4"/>
  <c r="J41" i="4"/>
  <c r="I41" i="4"/>
  <c r="J40" i="4"/>
  <c r="I40" i="4"/>
  <c r="J39" i="4"/>
  <c r="I39" i="4"/>
  <c r="J37" i="4"/>
  <c r="I37" i="4"/>
  <c r="I30" i="4"/>
  <c r="J29" i="4"/>
  <c r="I29" i="4"/>
  <c r="G29" i="4"/>
  <c r="J28" i="4"/>
  <c r="I28" i="4"/>
  <c r="G28" i="4"/>
  <c r="J27" i="4"/>
  <c r="I27" i="4"/>
  <c r="G27" i="4"/>
  <c r="J19" i="4"/>
  <c r="I19" i="4"/>
  <c r="G19" i="4"/>
  <c r="J18" i="4"/>
  <c r="I18" i="4"/>
  <c r="G18" i="4"/>
  <c r="G17" i="4"/>
  <c r="J16" i="4"/>
  <c r="I16" i="4"/>
  <c r="G16" i="4"/>
  <c r="I10" i="4"/>
  <c r="G10" i="4"/>
  <c r="I9" i="4"/>
  <c r="G9" i="4"/>
  <c r="G8" i="4"/>
  <c r="G7" i="4"/>
  <c r="J6" i="4"/>
  <c r="G8" i="7" l="1"/>
  <c r="G6" i="4"/>
  <c r="F25" i="4"/>
  <c r="G7" i="7" s="1"/>
  <c r="G13" i="4"/>
  <c r="J17" i="4"/>
  <c r="I17" i="4"/>
  <c r="I20" i="4"/>
  <c r="G20" i="4"/>
  <c r="J20" i="4"/>
  <c r="I13" i="4"/>
  <c r="D11" i="5"/>
  <c r="D8" i="5"/>
  <c r="G26" i="4"/>
  <c r="J26" i="4"/>
  <c r="I26" i="4"/>
  <c r="I32" i="4"/>
  <c r="G45" i="4"/>
  <c r="I11" i="4"/>
  <c r="J30" i="4"/>
  <c r="I43" i="4"/>
  <c r="G43" i="4"/>
  <c r="D9" i="5"/>
  <c r="C9" i="5"/>
  <c r="C12" i="5" s="1"/>
  <c r="I23" i="4"/>
  <c r="G23" i="4"/>
  <c r="I21" i="4"/>
  <c r="G21" i="4"/>
  <c r="G12" i="4"/>
  <c r="G37" i="4"/>
  <c r="G10" i="7" l="1"/>
  <c r="C16" i="5"/>
  <c r="C27" i="5" s="1"/>
  <c r="I45" i="4"/>
  <c r="I12" i="4"/>
  <c r="D10" i="5"/>
  <c r="D12" i="5" s="1"/>
  <c r="G25" i="4"/>
  <c r="I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Gary Russell</author>
    <author>grus0406</author>
  </authors>
  <commentList>
    <comment ref="D17" authorId="0" shapeId="0" xr:uid="{211B3C57-F5F0-43A3-A6BE-D59339711BB6}">
      <text>
        <r>
          <rPr>
            <b/>
            <sz val="9"/>
            <color indexed="81"/>
            <rFont val="Tahoma"/>
            <family val="2"/>
          </rPr>
          <t>Gary Russell:</t>
        </r>
        <r>
          <rPr>
            <sz val="9"/>
            <color indexed="81"/>
            <rFont val="Tahoma"/>
            <family val="2"/>
          </rPr>
          <t xml:space="preserve">
9 denton avenue</t>
        </r>
      </text>
    </comment>
    <comment ref="L22" authorId="1" shapeId="0" xr:uid="{5197A598-B486-4B0C-80F7-5EC0392C2ABE}">
      <text>
        <r>
          <rPr>
            <sz val="8"/>
            <color indexed="81"/>
            <rFont val="Tahoma"/>
            <family val="2"/>
          </rPr>
          <t xml:space="preserve">Includes 6 dwellings sub let to ASC
</t>
        </r>
      </text>
    </comment>
  </commentList>
</comments>
</file>

<file path=xl/sharedStrings.xml><?xml version="1.0" encoding="utf-8"?>
<sst xmlns="http://schemas.openxmlformats.org/spreadsheetml/2006/main" count="129" uniqueCount="77">
  <si>
    <t>Postal Sector</t>
  </si>
  <si>
    <t>Valuation Band Range</t>
  </si>
  <si>
    <t>Intervening Bands</t>
  </si>
  <si>
    <t>Dwellings Value</t>
  </si>
  <si>
    <t>Total Number Social Housing Dwellings</t>
  </si>
  <si>
    <t>EUV-SH Values</t>
  </si>
  <si>
    <t>Market Values</t>
  </si>
  <si>
    <t>% Vacant dwellings</t>
  </si>
  <si>
    <t>% occupied dwellings</t>
  </si>
  <si>
    <t>Tenure Status</t>
  </si>
  <si>
    <t>&lt;£50,000 - £99,000</t>
  </si>
  <si>
    <t>£60,000 - £69,999</t>
  </si>
  <si>
    <t>£100,000 - £299,999</t>
  </si>
  <si>
    <t>Total</t>
  </si>
  <si>
    <t>Average</t>
  </si>
  <si>
    <t>£100,000 - £119,999</t>
  </si>
  <si>
    <t>£120,000 - £139,999</t>
  </si>
  <si>
    <t>£140,000 - £159,999</t>
  </si>
  <si>
    <t>£160,000 - £179,999</t>
  </si>
  <si>
    <t>£180,000 - £199,999</t>
  </si>
  <si>
    <t>£90,000 - £99,999</t>
  </si>
  <si>
    <t>£80,000 - £89,999</t>
  </si>
  <si>
    <t>£70,000 - £79,999</t>
  </si>
  <si>
    <t>Totals</t>
  </si>
  <si>
    <t>Summary Sheet</t>
  </si>
  <si>
    <t>Post Code</t>
  </si>
  <si>
    <t>No`s</t>
  </si>
  <si>
    <t>Sheltered</t>
  </si>
  <si>
    <t>Dispersed</t>
  </si>
  <si>
    <t>YPS</t>
  </si>
  <si>
    <t>Values</t>
  </si>
  <si>
    <t>NE12 ***</t>
  </si>
  <si>
    <t>NE28 ***</t>
  </si>
  <si>
    <t>NE29 ***</t>
  </si>
  <si>
    <t xml:space="preserve">NE07 *** NE13 *** NE23 *** NE25 *** NE26 *** NE27 ***  NE30 ***  </t>
  </si>
  <si>
    <t>Various</t>
  </si>
  <si>
    <t>&lt;£50,000 - £159,999</t>
  </si>
  <si>
    <t>NE13,NE23,NE25,NE26,NE27 ***,</t>
  </si>
  <si>
    <t>General Stock Totals</t>
  </si>
  <si>
    <t>£100,000 - £999,999</t>
  </si>
  <si>
    <t>&lt; £69,999</t>
  </si>
  <si>
    <t>&lt; £59,999</t>
  </si>
  <si>
    <t>Valuations of a Registered Social housing provider housing stock for secured lending purposes shall be  on the basis of either,</t>
  </si>
  <si>
    <t>Market Value or Existing user value for social housing  (EUV- SH)</t>
  </si>
  <si>
    <t>Market value - This is the estimated value that the dwelling would be worth on the open market</t>
  </si>
  <si>
    <t>Difference</t>
  </si>
  <si>
    <t>Less awaiting disposal</t>
  </si>
  <si>
    <t>General Stock</t>
  </si>
  <si>
    <t>Affordable</t>
  </si>
  <si>
    <t>Capital asset Totals</t>
  </si>
  <si>
    <t>£200,000 - £999,999</t>
  </si>
  <si>
    <t>Existing User value for social Housing (EUV-SH) - Market Valuation discounted to account for the dwellling would remain at existing use. Eg tenanted social rented accommodation</t>
  </si>
  <si>
    <t>HMO</t>
  </si>
  <si>
    <t>£140,000 - £199,999</t>
  </si>
  <si>
    <t>&lt; £50,000</t>
  </si>
  <si>
    <t>£50,000 - £59,999</t>
  </si>
  <si>
    <t>Summary sheet</t>
  </si>
  <si>
    <t>Capital Asset Total</t>
  </si>
  <si>
    <t>market values</t>
  </si>
  <si>
    <t>Social discount value</t>
  </si>
  <si>
    <t>NE12***</t>
  </si>
  <si>
    <t>NE13,NE23,NE25,NE26,NE27***</t>
  </si>
  <si>
    <t>NE28***</t>
  </si>
  <si>
    <t>NE29***</t>
  </si>
  <si>
    <t>General stock totals</t>
  </si>
  <si>
    <t>Less Awaiting disposal</t>
  </si>
  <si>
    <t>Market values</t>
  </si>
  <si>
    <t>23CB</t>
  </si>
  <si>
    <t>11A Esplanade</t>
  </si>
  <si>
    <t>NE29</t>
  </si>
  <si>
    <t>Awaiting Disposal</t>
  </si>
  <si>
    <t>Remove from figures</t>
  </si>
  <si>
    <t>£120,000 - £999,999</t>
  </si>
  <si>
    <t>£180,000 - £999,999</t>
  </si>
  <si>
    <t>Void</t>
  </si>
  <si>
    <t>No of Void</t>
  </si>
  <si>
    <t>Social Housing Asset data 2024 (Excludes Sheltered PFI schemes and dwellings awaiting disposal)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</si>
</sst>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&quot;£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top" wrapText="1"/>
    </xf>
    <xf numFmtId="164" fontId="0" fillId="0" borderId="0" xfId="0" applyNumberFormat="1"/>
    <xf numFmtId="3" fontId="0" fillId="0" borderId="0" xfId="0" applyNumberFormat="1"/>
    <xf numFmtId="2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3" fontId="0" fillId="0" borderId="1" xfId="0" applyNumberForma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164" fontId="1" fillId="0" borderId="1" xfId="0" applyNumberFormat="1" applyFont="1" applyBorder="1"/>
    <xf numFmtId="2" fontId="1" fillId="0" borderId="1" xfId="0" applyNumberFormat="1" applyFont="1" applyBorder="1"/>
    <xf numFmtId="0" fontId="1" fillId="0" borderId="0" xfId="0" applyFont="1"/>
    <xf numFmtId="3" fontId="1" fillId="0" borderId="1" xfId="0" applyNumberFormat="1" applyFont="1" applyBorder="1"/>
    <xf numFmtId="0" fontId="2" fillId="0" borderId="0" xfId="0" applyFont="1"/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3" fontId="1" fillId="0" borderId="0" xfId="0" applyNumberFormat="1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0" borderId="0" xfId="0" applyNumberFormat="1" applyFont="1"/>
    <xf numFmtId="165" fontId="0" fillId="0" borderId="1" xfId="0" applyNumberFormat="1" applyBorder="1"/>
    <xf numFmtId="0" fontId="0" fillId="4" borderId="0" xfId="0" applyFill="1"/>
    <xf numFmtId="3" fontId="0" fillId="4" borderId="1" xfId="0" applyNumberFormat="1" applyFill="1" applyBorder="1"/>
    <xf numFmtId="165" fontId="0" fillId="5" borderId="1" xfId="0" applyNumberFormat="1" applyFill="1" applyBorder="1"/>
    <xf numFmtId="3" fontId="0" fillId="5" borderId="1" xfId="0" applyNumberFormat="1" applyFill="1" applyBorder="1"/>
    <xf numFmtId="3" fontId="4" fillId="5" borderId="1" xfId="0" applyNumberFormat="1" applyFont="1" applyFill="1" applyBorder="1"/>
    <xf numFmtId="165" fontId="0" fillId="0" borderId="0" xfId="0" applyNumberFormat="1"/>
    <xf numFmtId="164" fontId="7" fillId="5" borderId="5" xfId="0" applyNumberFormat="1" applyFont="1" applyFill="1" applyBorder="1"/>
    <xf numFmtId="0" fontId="1" fillId="0" borderId="1" xfId="0" applyFont="1" applyBorder="1" applyAlignment="1">
      <alignment wrapText="1"/>
    </xf>
    <xf numFmtId="0" fontId="0" fillId="6" borderId="1" xfId="0" applyFill="1" applyBorder="1"/>
    <xf numFmtId="164" fontId="0" fillId="6" borderId="1" xfId="0" applyNumberFormat="1" applyFill="1" applyBorder="1"/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 wrapText="1"/>
    </xf>
    <xf numFmtId="165" fontId="0" fillId="5" borderId="2" xfId="0" applyNumberFormat="1" applyFill="1" applyBorder="1"/>
    <xf numFmtId="165" fontId="0" fillId="5" borderId="4" xfId="0" applyNumberFormat="1" applyFill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5" borderId="4" xfId="0" applyFill="1" applyBorder="1"/>
    <xf numFmtId="165" fontId="0" fillId="0" borderId="2" xfId="0" applyNumberFormat="1" applyBorder="1"/>
    <xf numFmtId="165" fontId="0" fillId="0" borderId="4" xfId="0" applyNumberFormat="1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4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51"/>
  <sheetViews>
    <sheetView tabSelected="1" zoomScale="85" zoomScaleNormal="85" workbookViewId="0">
      <selection activeCell="H11" sqref="H11"/>
    </sheetView>
  </sheetViews>
  <sheetFormatPr defaultRowHeight="15" x14ac:dyDescent="0.25"/>
  <cols>
    <col min="1" max="1" width="2.42578125" customWidth="1"/>
    <col min="2" max="2" width="12.42578125" customWidth="1"/>
    <col min="3" max="3" width="18.5703125" bestFit="1" customWidth="1"/>
    <col min="4" max="4" width="18.42578125" customWidth="1"/>
    <col min="5" max="5" width="14" bestFit="1" customWidth="1"/>
    <col min="6" max="6" width="14" style="5" customWidth="1"/>
    <col min="7" max="7" width="9.7109375" style="5" customWidth="1"/>
    <col min="8" max="8" width="18.5703125" style="5" customWidth="1"/>
    <col min="9" max="9" width="8.5703125" style="5" customWidth="1"/>
    <col min="10" max="10" width="9.5703125" customWidth="1"/>
    <col min="11" max="11" width="9" customWidth="1"/>
    <col min="12" max="12" width="8.140625" customWidth="1"/>
    <col min="13" max="13" width="9.140625" customWidth="1"/>
    <col min="15" max="15" width="26.28515625" bestFit="1" customWidth="1"/>
    <col min="16" max="16" width="55.7109375" bestFit="1" customWidth="1"/>
    <col min="17" max="17" width="24.85546875" bestFit="1" customWidth="1"/>
  </cols>
  <sheetData>
    <row r="1" spans="2:15" x14ac:dyDescent="0.25">
      <c r="B1" s="15" t="s">
        <v>76</v>
      </c>
    </row>
    <row r="3" spans="2:15" s="3" customFormat="1" ht="30" x14ac:dyDescent="0.25">
      <c r="B3" s="28" t="s">
        <v>0</v>
      </c>
      <c r="C3" s="28" t="s">
        <v>1</v>
      </c>
      <c r="D3" s="4" t="s">
        <v>2</v>
      </c>
      <c r="E3" s="44" t="s">
        <v>3</v>
      </c>
      <c r="F3" s="45"/>
      <c r="G3" s="45"/>
      <c r="H3" s="45"/>
      <c r="I3" s="46"/>
      <c r="J3" s="44" t="s">
        <v>9</v>
      </c>
      <c r="K3" s="46"/>
      <c r="L3" s="38" t="s">
        <v>74</v>
      </c>
    </row>
    <row r="4" spans="2:15" s="1" customFormat="1" ht="45" x14ac:dyDescent="0.25">
      <c r="B4" s="18"/>
      <c r="C4" s="19"/>
      <c r="D4" s="20"/>
      <c r="E4" s="25" t="s">
        <v>4</v>
      </c>
      <c r="F4" s="47" t="s">
        <v>5</v>
      </c>
      <c r="G4" s="47"/>
      <c r="H4" s="47" t="s">
        <v>6</v>
      </c>
      <c r="I4" s="47"/>
      <c r="J4" s="25" t="s">
        <v>8</v>
      </c>
      <c r="K4" s="25" t="s">
        <v>7</v>
      </c>
      <c r="L4" s="28" t="s">
        <v>75</v>
      </c>
    </row>
    <row r="5" spans="2:15" s="1" customFormat="1" ht="16.5" customHeight="1" x14ac:dyDescent="0.25">
      <c r="B5" s="2"/>
      <c r="C5" s="2"/>
      <c r="D5" s="2"/>
      <c r="E5" s="2"/>
      <c r="F5" s="26" t="s">
        <v>13</v>
      </c>
      <c r="G5" s="26" t="s">
        <v>14</v>
      </c>
      <c r="H5" s="26" t="s">
        <v>13</v>
      </c>
      <c r="I5" s="27" t="s">
        <v>14</v>
      </c>
      <c r="J5" s="7"/>
      <c r="K5" s="2"/>
      <c r="L5" s="2"/>
      <c r="O5" s="3"/>
    </row>
    <row r="6" spans="2:15" x14ac:dyDescent="0.25">
      <c r="B6" s="8" t="s">
        <v>31</v>
      </c>
      <c r="C6" s="8" t="s">
        <v>10</v>
      </c>
      <c r="D6" s="8" t="s">
        <v>40</v>
      </c>
      <c r="E6" s="39">
        <v>11</v>
      </c>
      <c r="F6" s="9">
        <f>H6*44%</f>
        <v>274450.88</v>
      </c>
      <c r="G6" s="9">
        <f t="shared" ref="G6:G8" si="0">IFERROR(F6/E6,0)</f>
        <v>24950.080000000002</v>
      </c>
      <c r="H6" s="40">
        <v>623752</v>
      </c>
      <c r="I6" s="9">
        <f t="shared" ref="I6:I8" si="1">IFERROR(H6/E6,0)</f>
        <v>56704.727272727272</v>
      </c>
      <c r="J6" s="7">
        <f t="shared" ref="J6:J44" si="2">IFERROR(100-K6,0)</f>
        <v>100</v>
      </c>
      <c r="K6" s="7">
        <f>IFERROR(L6/E6%,0)</f>
        <v>0</v>
      </c>
      <c r="L6" s="39">
        <v>0</v>
      </c>
    </row>
    <row r="7" spans="2:15" x14ac:dyDescent="0.25">
      <c r="B7" s="8"/>
      <c r="C7" s="8"/>
      <c r="D7" s="8" t="s">
        <v>22</v>
      </c>
      <c r="E7" s="39">
        <v>82</v>
      </c>
      <c r="F7" s="9">
        <f t="shared" ref="F7:F43" si="3">H7*44%</f>
        <v>2709302.2</v>
      </c>
      <c r="G7" s="9">
        <f t="shared" si="0"/>
        <v>33040.270731707322</v>
      </c>
      <c r="H7" s="40">
        <v>6157505</v>
      </c>
      <c r="I7" s="9">
        <f t="shared" si="1"/>
        <v>75091.524390243896</v>
      </c>
      <c r="J7" s="7">
        <f t="shared" ref="J7:J11" si="4">IFERROR(100-K7,0)</f>
        <v>100</v>
      </c>
      <c r="K7" s="7">
        <f t="shared" ref="K7:K44" si="5">IFERROR(L7/E7%,0)</f>
        <v>0</v>
      </c>
      <c r="L7" s="39">
        <v>0</v>
      </c>
    </row>
    <row r="8" spans="2:15" x14ac:dyDescent="0.25">
      <c r="B8" s="8"/>
      <c r="C8" s="8"/>
      <c r="D8" s="8" t="s">
        <v>21</v>
      </c>
      <c r="E8" s="39">
        <v>82</v>
      </c>
      <c r="F8" s="9">
        <f t="shared" si="3"/>
        <v>3116520</v>
      </c>
      <c r="G8" s="9">
        <f t="shared" si="0"/>
        <v>38006.341463414632</v>
      </c>
      <c r="H8" s="40">
        <v>7083000</v>
      </c>
      <c r="I8" s="9">
        <f t="shared" si="1"/>
        <v>86378.048780487807</v>
      </c>
      <c r="J8" s="7">
        <f t="shared" si="4"/>
        <v>100</v>
      </c>
      <c r="K8" s="7">
        <f t="shared" si="5"/>
        <v>0</v>
      </c>
      <c r="L8" s="39">
        <v>0</v>
      </c>
    </row>
    <row r="9" spans="2:15" x14ac:dyDescent="0.25">
      <c r="B9" s="8"/>
      <c r="C9" s="8"/>
      <c r="D9" s="8" t="s">
        <v>20</v>
      </c>
      <c r="E9" s="39">
        <v>474</v>
      </c>
      <c r="F9" s="9">
        <f t="shared" si="3"/>
        <v>19709254.84</v>
      </c>
      <c r="G9" s="9">
        <f t="shared" ref="G9:G18" si="6">IFERROR(F9/E9,0)</f>
        <v>41580.706413502106</v>
      </c>
      <c r="H9" s="40">
        <v>44793761</v>
      </c>
      <c r="I9" s="9">
        <f t="shared" ref="I9:I18" si="7">IFERROR(H9/E9,0)</f>
        <v>94501.605485232067</v>
      </c>
      <c r="J9" s="7">
        <f t="shared" si="4"/>
        <v>98.94514767932489</v>
      </c>
      <c r="K9" s="7">
        <f t="shared" si="5"/>
        <v>1.0548523206751055</v>
      </c>
      <c r="L9" s="39">
        <v>5</v>
      </c>
    </row>
    <row r="10" spans="2:15" x14ac:dyDescent="0.25">
      <c r="B10" s="8"/>
      <c r="C10" s="8" t="s">
        <v>12</v>
      </c>
      <c r="D10" s="8" t="s">
        <v>15</v>
      </c>
      <c r="E10" s="39">
        <v>1108</v>
      </c>
      <c r="F10" s="9">
        <f t="shared" si="3"/>
        <v>53394781.439999998</v>
      </c>
      <c r="G10" s="9">
        <f t="shared" si="6"/>
        <v>48190.235956678698</v>
      </c>
      <c r="H10" s="40">
        <v>121351776</v>
      </c>
      <c r="I10" s="9">
        <f t="shared" si="7"/>
        <v>109523.26353790614</v>
      </c>
      <c r="J10" s="7">
        <f t="shared" si="4"/>
        <v>99.007220216606498</v>
      </c>
      <c r="K10" s="7">
        <f t="shared" si="5"/>
        <v>0.99277978339350181</v>
      </c>
      <c r="L10" s="39">
        <v>11</v>
      </c>
    </row>
    <row r="11" spans="2:15" x14ac:dyDescent="0.25">
      <c r="B11" s="8"/>
      <c r="C11" s="8"/>
      <c r="D11" s="8" t="s">
        <v>72</v>
      </c>
      <c r="E11" s="39">
        <v>949</v>
      </c>
      <c r="F11" s="9">
        <f t="shared" si="3"/>
        <v>57641916.200000003</v>
      </c>
      <c r="G11" s="9">
        <f t="shared" si="6"/>
        <v>60739.637723919921</v>
      </c>
      <c r="H11" s="40">
        <f>129621346+135000+531312+716697</f>
        <v>131004355</v>
      </c>
      <c r="I11" s="9">
        <f t="shared" si="7"/>
        <v>138044.63119072709</v>
      </c>
      <c r="J11" s="7">
        <f t="shared" si="4"/>
        <v>98.840885142255004</v>
      </c>
      <c r="K11" s="7">
        <f t="shared" si="5"/>
        <v>1.1591148577449948</v>
      </c>
      <c r="L11" s="39">
        <v>11</v>
      </c>
    </row>
    <row r="12" spans="2:15" s="15" customFormat="1" x14ac:dyDescent="0.25">
      <c r="B12" s="12"/>
      <c r="C12" s="11" t="s">
        <v>31</v>
      </c>
      <c r="D12" s="11" t="s">
        <v>23</v>
      </c>
      <c r="E12" s="12">
        <f>SUM(E6:E11)</f>
        <v>2706</v>
      </c>
      <c r="F12" s="13">
        <f>SUM(F6:F11)</f>
        <v>136846225.56</v>
      </c>
      <c r="G12" s="9">
        <f t="shared" si="6"/>
        <v>50571.406341463415</v>
      </c>
      <c r="H12" s="13">
        <f>SUM(H6:H11)</f>
        <v>311014149</v>
      </c>
      <c r="I12" s="9">
        <f t="shared" si="7"/>
        <v>114935.01441241686</v>
      </c>
      <c r="J12" s="14"/>
      <c r="K12" s="14"/>
      <c r="L12" s="12">
        <f>SUM(L6:L11)</f>
        <v>27</v>
      </c>
    </row>
    <row r="13" spans="2:15" x14ac:dyDescent="0.25">
      <c r="B13" s="41" t="s">
        <v>34</v>
      </c>
      <c r="C13" s="8" t="s">
        <v>10</v>
      </c>
      <c r="D13" s="8" t="s">
        <v>54</v>
      </c>
      <c r="E13" s="39">
        <v>33</v>
      </c>
      <c r="F13" s="9">
        <f t="shared" si="3"/>
        <v>720364.48</v>
      </c>
      <c r="G13" s="9">
        <f t="shared" si="6"/>
        <v>21829.226666666666</v>
      </c>
      <c r="H13" s="40">
        <v>1637192</v>
      </c>
      <c r="I13" s="9">
        <f t="shared" si="7"/>
        <v>49611.878787878784</v>
      </c>
      <c r="J13" s="7">
        <f t="shared" ref="J13:J18" si="8">IFERROR(100-K13,0)</f>
        <v>100</v>
      </c>
      <c r="K13" s="7">
        <f t="shared" si="5"/>
        <v>0</v>
      </c>
      <c r="L13" s="39">
        <v>0</v>
      </c>
    </row>
    <row r="14" spans="2:15" x14ac:dyDescent="0.25">
      <c r="B14" s="42"/>
      <c r="C14" s="8" t="s">
        <v>10</v>
      </c>
      <c r="D14" s="8" t="s">
        <v>55</v>
      </c>
      <c r="E14" s="39">
        <v>3</v>
      </c>
      <c r="F14" s="9">
        <f t="shared" si="3"/>
        <v>79028.399999999994</v>
      </c>
      <c r="G14" s="9">
        <f t="shared" ref="G14" si="9">IFERROR(F14/E14,0)</f>
        <v>26342.799999999999</v>
      </c>
      <c r="H14" s="40">
        <v>179610</v>
      </c>
      <c r="I14" s="9">
        <f t="shared" ref="I14" si="10">IFERROR(H14/E14,0)</f>
        <v>59870</v>
      </c>
      <c r="J14" s="7">
        <f t="shared" si="8"/>
        <v>100</v>
      </c>
      <c r="K14" s="7">
        <f t="shared" si="5"/>
        <v>0</v>
      </c>
      <c r="L14" s="39">
        <v>0</v>
      </c>
    </row>
    <row r="15" spans="2:15" x14ac:dyDescent="0.25">
      <c r="B15" s="42"/>
      <c r="C15" s="8"/>
      <c r="D15" s="8" t="s">
        <v>11</v>
      </c>
      <c r="E15" s="39">
        <v>106</v>
      </c>
      <c r="F15" s="9">
        <f t="shared" si="3"/>
        <v>3116378.32</v>
      </c>
      <c r="G15" s="9">
        <f t="shared" ref="G15" si="11">IFERROR(F15/E15,0)</f>
        <v>29399.795471698111</v>
      </c>
      <c r="H15" s="40">
        <v>7082678</v>
      </c>
      <c r="I15" s="9">
        <f t="shared" ref="I15" si="12">IFERROR(H15/E15,0)</f>
        <v>66817.716981132078</v>
      </c>
      <c r="J15" s="7">
        <f t="shared" si="8"/>
        <v>99.056603773584911</v>
      </c>
      <c r="K15" s="7">
        <f t="shared" si="5"/>
        <v>0.94339622641509424</v>
      </c>
      <c r="L15" s="39">
        <v>1</v>
      </c>
    </row>
    <row r="16" spans="2:15" ht="15" customHeight="1" x14ac:dyDescent="0.25">
      <c r="B16" s="42"/>
      <c r="C16" s="8"/>
      <c r="D16" s="8" t="s">
        <v>22</v>
      </c>
      <c r="E16" s="39">
        <v>246</v>
      </c>
      <c r="F16" s="9">
        <f t="shared" si="3"/>
        <v>7930178.96</v>
      </c>
      <c r="G16" s="9">
        <f t="shared" si="6"/>
        <v>32236.499837398373</v>
      </c>
      <c r="H16" s="40">
        <v>18023134</v>
      </c>
      <c r="I16" s="9">
        <f t="shared" si="7"/>
        <v>73264.772357723574</v>
      </c>
      <c r="J16" s="7">
        <f t="shared" si="8"/>
        <v>99.1869918699187</v>
      </c>
      <c r="K16" s="7">
        <f t="shared" si="5"/>
        <v>0.81300813008130079</v>
      </c>
      <c r="L16" s="39">
        <v>2</v>
      </c>
    </row>
    <row r="17" spans="2:12" x14ac:dyDescent="0.25">
      <c r="B17" s="42"/>
      <c r="C17" s="8"/>
      <c r="D17" s="8" t="s">
        <v>21</v>
      </c>
      <c r="E17" s="39">
        <v>151</v>
      </c>
      <c r="F17" s="9">
        <f t="shared" si="3"/>
        <v>5477469.7999999998</v>
      </c>
      <c r="G17" s="9">
        <f t="shared" si="6"/>
        <v>36274.63443708609</v>
      </c>
      <c r="H17" s="40">
        <v>12448795</v>
      </c>
      <c r="I17" s="9">
        <f t="shared" si="7"/>
        <v>82442.350993377477</v>
      </c>
      <c r="J17" s="7">
        <f t="shared" si="8"/>
        <v>98.013245033112582</v>
      </c>
      <c r="K17" s="7">
        <f t="shared" si="5"/>
        <v>1.9867549668874172</v>
      </c>
      <c r="L17" s="39">
        <v>3</v>
      </c>
    </row>
    <row r="18" spans="2:12" x14ac:dyDescent="0.25">
      <c r="B18" s="42"/>
      <c r="C18" s="8"/>
      <c r="D18" s="8" t="s">
        <v>20</v>
      </c>
      <c r="E18" s="39">
        <v>512</v>
      </c>
      <c r="F18" s="9">
        <f t="shared" si="3"/>
        <v>21415058.280000001</v>
      </c>
      <c r="G18" s="9">
        <f t="shared" si="6"/>
        <v>41826.285703125002</v>
      </c>
      <c r="H18" s="40">
        <v>48670587</v>
      </c>
      <c r="I18" s="9">
        <f t="shared" si="7"/>
        <v>95059.740234375</v>
      </c>
      <c r="J18" s="7">
        <f t="shared" si="8"/>
        <v>99.4140625</v>
      </c>
      <c r="K18" s="7">
        <f t="shared" si="5"/>
        <v>0.5859375</v>
      </c>
      <c r="L18" s="39">
        <v>3</v>
      </c>
    </row>
    <row r="19" spans="2:12" ht="15" customHeight="1" x14ac:dyDescent="0.25">
      <c r="B19" s="43"/>
      <c r="C19" s="8" t="s">
        <v>39</v>
      </c>
      <c r="D19" s="8" t="s">
        <v>15</v>
      </c>
      <c r="E19" s="39">
        <v>905</v>
      </c>
      <c r="F19" s="9">
        <f t="shared" si="3"/>
        <v>43682272.920000002</v>
      </c>
      <c r="G19" s="9">
        <f t="shared" ref="G19:G45" si="13">IFERROR(F19/E19,0)</f>
        <v>48267.704883977902</v>
      </c>
      <c r="H19" s="40">
        <v>99277893</v>
      </c>
      <c r="I19" s="9">
        <f t="shared" ref="I19:I25" si="14">IFERROR(H19/E19,0)</f>
        <v>109699.32928176796</v>
      </c>
      <c r="J19" s="7">
        <f t="shared" si="2"/>
        <v>99.447513812154696</v>
      </c>
      <c r="K19" s="7">
        <f t="shared" si="5"/>
        <v>0.55248618784530379</v>
      </c>
      <c r="L19" s="39">
        <v>5</v>
      </c>
    </row>
    <row r="20" spans="2:12" x14ac:dyDescent="0.25">
      <c r="B20" s="8"/>
      <c r="C20" s="8"/>
      <c r="D20" s="8" t="s">
        <v>16</v>
      </c>
      <c r="E20" s="39">
        <v>462</v>
      </c>
      <c r="F20" s="9">
        <f t="shared" si="3"/>
        <v>25216651.239999998</v>
      </c>
      <c r="G20" s="9">
        <f t="shared" si="13"/>
        <v>54581.496190476188</v>
      </c>
      <c r="H20" s="40">
        <v>57310571</v>
      </c>
      <c r="I20" s="9">
        <f t="shared" si="14"/>
        <v>124048.85497835498</v>
      </c>
      <c r="J20" s="7">
        <f t="shared" si="2"/>
        <v>99.134199134199136</v>
      </c>
      <c r="K20" s="7">
        <f t="shared" si="5"/>
        <v>0.86580086580086579</v>
      </c>
      <c r="L20" s="39">
        <v>4</v>
      </c>
    </row>
    <row r="21" spans="2:12" x14ac:dyDescent="0.25">
      <c r="B21" s="8"/>
      <c r="C21" s="8"/>
      <c r="D21" s="8" t="s">
        <v>17</v>
      </c>
      <c r="E21" s="39">
        <v>261</v>
      </c>
      <c r="F21" s="9">
        <f t="shared" si="3"/>
        <v>17041874.52</v>
      </c>
      <c r="G21" s="9">
        <f t="shared" si="13"/>
        <v>65294.538390804599</v>
      </c>
      <c r="H21" s="40">
        <v>38731533</v>
      </c>
      <c r="I21" s="9">
        <f t="shared" si="14"/>
        <v>148396.67816091955</v>
      </c>
      <c r="J21" s="7">
        <f t="shared" si="2"/>
        <v>99.23371647509579</v>
      </c>
      <c r="K21" s="7">
        <f t="shared" si="5"/>
        <v>0.76628352490421459</v>
      </c>
      <c r="L21" s="39">
        <v>2</v>
      </c>
    </row>
    <row r="22" spans="2:12" x14ac:dyDescent="0.25">
      <c r="B22" s="8"/>
      <c r="C22" s="8"/>
      <c r="D22" s="8" t="s">
        <v>18</v>
      </c>
      <c r="E22" s="39">
        <v>18</v>
      </c>
      <c r="F22" s="9">
        <f t="shared" si="3"/>
        <v>1336940</v>
      </c>
      <c r="G22" s="9">
        <f t="shared" si="13"/>
        <v>74274.444444444438</v>
      </c>
      <c r="H22" s="40">
        <v>3038500</v>
      </c>
      <c r="I22" s="9">
        <f t="shared" si="14"/>
        <v>168805.55555555556</v>
      </c>
      <c r="J22" s="7">
        <f t="shared" si="2"/>
        <v>100</v>
      </c>
      <c r="K22" s="7">
        <f t="shared" si="5"/>
        <v>0</v>
      </c>
      <c r="L22" s="39">
        <v>0</v>
      </c>
    </row>
    <row r="23" spans="2:12" x14ac:dyDescent="0.25">
      <c r="B23" s="8"/>
      <c r="C23" s="8"/>
      <c r="D23" s="8" t="s">
        <v>19</v>
      </c>
      <c r="E23" s="39">
        <v>99</v>
      </c>
      <c r="F23" s="9">
        <f t="shared" si="3"/>
        <v>8154509</v>
      </c>
      <c r="G23" s="9">
        <f t="shared" si="13"/>
        <v>82368.777777777781</v>
      </c>
      <c r="H23" s="40">
        <v>18532975</v>
      </c>
      <c r="I23" s="9">
        <f t="shared" si="14"/>
        <v>187201.76767676769</v>
      </c>
      <c r="J23" s="7">
        <f t="shared" si="2"/>
        <v>100</v>
      </c>
      <c r="K23" s="7">
        <f t="shared" si="5"/>
        <v>0</v>
      </c>
      <c r="L23" s="39">
        <v>0</v>
      </c>
    </row>
    <row r="24" spans="2:12" x14ac:dyDescent="0.25">
      <c r="B24" s="8"/>
      <c r="C24" s="8"/>
      <c r="D24" s="8" t="s">
        <v>50</v>
      </c>
      <c r="E24" s="39">
        <v>519</v>
      </c>
      <c r="F24" s="9">
        <f t="shared" si="3"/>
        <v>51345544.799999997</v>
      </c>
      <c r="G24" s="9">
        <f t="shared" si="13"/>
        <v>98931.685549132948</v>
      </c>
      <c r="H24" s="40">
        <v>116694420</v>
      </c>
      <c r="I24" s="9">
        <f t="shared" si="14"/>
        <v>224844.73988439306</v>
      </c>
      <c r="J24" s="7">
        <f t="shared" ref="J24" si="15">IFERROR(100-K24,0)</f>
        <v>99.614643545279378</v>
      </c>
      <c r="K24" s="7">
        <f t="shared" si="5"/>
        <v>0.38535645472061653</v>
      </c>
      <c r="L24" s="39">
        <v>2</v>
      </c>
    </row>
    <row r="25" spans="2:12" x14ac:dyDescent="0.25">
      <c r="B25" s="8"/>
      <c r="C25" s="11" t="s">
        <v>35</v>
      </c>
      <c r="D25" s="11" t="s">
        <v>23</v>
      </c>
      <c r="E25" s="12">
        <f>SUM(E13:E24)</f>
        <v>3315</v>
      </c>
      <c r="F25" s="13">
        <f>SUM(F13:F24)</f>
        <v>185516270.71999997</v>
      </c>
      <c r="G25" s="9">
        <f t="shared" si="13"/>
        <v>55962.675933634986</v>
      </c>
      <c r="H25" s="13">
        <f>SUM(H13:H24)</f>
        <v>421627888</v>
      </c>
      <c r="I25" s="9">
        <f t="shared" si="14"/>
        <v>127187.89984917044</v>
      </c>
      <c r="J25" s="7"/>
      <c r="K25" s="7"/>
      <c r="L25" s="12">
        <f>SUM(L13:L24)</f>
        <v>22</v>
      </c>
    </row>
    <row r="26" spans="2:12" x14ac:dyDescent="0.25">
      <c r="B26" s="8" t="s">
        <v>32</v>
      </c>
      <c r="C26" s="8" t="s">
        <v>36</v>
      </c>
      <c r="D26" s="8" t="s">
        <v>41</v>
      </c>
      <c r="E26" s="39">
        <v>202</v>
      </c>
      <c r="F26" s="9">
        <f t="shared" si="3"/>
        <v>5177550.4000000004</v>
      </c>
      <c r="G26" s="9">
        <f t="shared" ref="G26:G31" si="16">IFERROR(F26/E26,0)</f>
        <v>25631.437623762376</v>
      </c>
      <c r="H26" s="40">
        <v>11767160</v>
      </c>
      <c r="I26" s="9">
        <f t="shared" ref="I26:I35" si="17">IFERROR(H26/E26,0)</f>
        <v>58253.267326732675</v>
      </c>
      <c r="J26" s="7">
        <f t="shared" ref="J26:J35" si="18">IFERROR(100-K26,0)</f>
        <v>98.514851485148512</v>
      </c>
      <c r="K26" s="7">
        <f t="shared" si="5"/>
        <v>1.4851485148514851</v>
      </c>
      <c r="L26" s="39">
        <v>3</v>
      </c>
    </row>
    <row r="27" spans="2:12" x14ac:dyDescent="0.25">
      <c r="B27" s="8"/>
      <c r="C27" s="8"/>
      <c r="D27" s="8" t="s">
        <v>11</v>
      </c>
      <c r="E27" s="39">
        <v>431</v>
      </c>
      <c r="F27" s="9">
        <f t="shared" si="3"/>
        <v>12538292.359999999</v>
      </c>
      <c r="G27" s="9">
        <f t="shared" si="16"/>
        <v>29091.165568445474</v>
      </c>
      <c r="H27" s="40">
        <v>28496119</v>
      </c>
      <c r="I27" s="9">
        <f t="shared" si="17"/>
        <v>66116.285382830625</v>
      </c>
      <c r="J27" s="7">
        <f t="shared" si="18"/>
        <v>98.83990719257541</v>
      </c>
      <c r="K27" s="7">
        <f t="shared" si="5"/>
        <v>1.160092807424594</v>
      </c>
      <c r="L27" s="39">
        <v>5</v>
      </c>
    </row>
    <row r="28" spans="2:12" x14ac:dyDescent="0.25">
      <c r="B28" s="8"/>
      <c r="C28" s="8"/>
      <c r="D28" s="8" t="s">
        <v>22</v>
      </c>
      <c r="E28" s="39">
        <v>464</v>
      </c>
      <c r="F28" s="9">
        <f t="shared" si="3"/>
        <v>15293582.92</v>
      </c>
      <c r="G28" s="9">
        <f t="shared" si="16"/>
        <v>32960.308017241376</v>
      </c>
      <c r="H28" s="40">
        <v>34758143</v>
      </c>
      <c r="I28" s="9">
        <f t="shared" si="17"/>
        <v>74909.790948275855</v>
      </c>
      <c r="J28" s="7">
        <f t="shared" si="18"/>
        <v>99.353448275862064</v>
      </c>
      <c r="K28" s="7">
        <f t="shared" si="5"/>
        <v>0.64655172413793105</v>
      </c>
      <c r="L28" s="39">
        <v>3</v>
      </c>
    </row>
    <row r="29" spans="2:12" x14ac:dyDescent="0.25">
      <c r="B29" s="8"/>
      <c r="C29" s="8"/>
      <c r="D29" s="8" t="s">
        <v>21</v>
      </c>
      <c r="E29" s="39">
        <v>135</v>
      </c>
      <c r="F29" s="9">
        <f t="shared" si="3"/>
        <v>5012156.16</v>
      </c>
      <c r="G29" s="9">
        <f t="shared" si="16"/>
        <v>37127.082666666669</v>
      </c>
      <c r="H29" s="40">
        <v>11391264</v>
      </c>
      <c r="I29" s="9">
        <f t="shared" si="17"/>
        <v>84379.733333333337</v>
      </c>
      <c r="J29" s="7">
        <f t="shared" si="18"/>
        <v>100</v>
      </c>
      <c r="K29" s="7">
        <f t="shared" si="5"/>
        <v>0</v>
      </c>
      <c r="L29" s="39">
        <v>0</v>
      </c>
    </row>
    <row r="30" spans="2:12" x14ac:dyDescent="0.25">
      <c r="B30" s="8"/>
      <c r="C30" s="8"/>
      <c r="D30" s="8" t="s">
        <v>20</v>
      </c>
      <c r="E30" s="39">
        <v>225</v>
      </c>
      <c r="F30" s="9">
        <f t="shared" si="3"/>
        <v>9751241.2799999993</v>
      </c>
      <c r="G30" s="9">
        <f t="shared" si="16"/>
        <v>43338.850133333333</v>
      </c>
      <c r="H30" s="40">
        <v>22161912</v>
      </c>
      <c r="I30" s="9">
        <f t="shared" si="17"/>
        <v>98497.386666666673</v>
      </c>
      <c r="J30" s="7">
        <f t="shared" si="18"/>
        <v>98.666666666666671</v>
      </c>
      <c r="K30" s="7">
        <f t="shared" si="5"/>
        <v>1.3333333333333333</v>
      </c>
      <c r="L30" s="39">
        <v>3</v>
      </c>
    </row>
    <row r="31" spans="2:12" x14ac:dyDescent="0.25">
      <c r="B31" s="8"/>
      <c r="C31" s="8"/>
      <c r="D31" s="8" t="s">
        <v>15</v>
      </c>
      <c r="E31" s="39">
        <v>1188</v>
      </c>
      <c r="F31" s="9">
        <f t="shared" si="3"/>
        <v>58245947.759999998</v>
      </c>
      <c r="G31" s="9">
        <f t="shared" si="16"/>
        <v>49028.575555555552</v>
      </c>
      <c r="H31" s="40">
        <v>132377154</v>
      </c>
      <c r="I31" s="9">
        <f t="shared" si="17"/>
        <v>111428.58080808081</v>
      </c>
      <c r="J31" s="7">
        <f t="shared" si="18"/>
        <v>99.747474747474755</v>
      </c>
      <c r="K31" s="7">
        <f t="shared" si="5"/>
        <v>0.25252525252525249</v>
      </c>
      <c r="L31" s="39">
        <v>3</v>
      </c>
    </row>
    <row r="32" spans="2:12" x14ac:dyDescent="0.25">
      <c r="B32" s="8"/>
      <c r="C32" s="8"/>
      <c r="D32" s="8" t="s">
        <v>16</v>
      </c>
      <c r="E32" s="39">
        <v>1105</v>
      </c>
      <c r="F32" s="9">
        <f t="shared" si="3"/>
        <v>60160054.68</v>
      </c>
      <c r="G32" s="9">
        <f t="shared" ref="G32:G35" si="19">IFERROR(F32/E32,0)</f>
        <v>54443.488398190042</v>
      </c>
      <c r="H32" s="40">
        <v>136727397</v>
      </c>
      <c r="I32" s="9">
        <f t="shared" si="17"/>
        <v>123735.20090497738</v>
      </c>
      <c r="J32" s="7">
        <f t="shared" si="18"/>
        <v>99.547511312217196</v>
      </c>
      <c r="K32" s="7">
        <f t="shared" si="5"/>
        <v>0.45248868778280538</v>
      </c>
      <c r="L32" s="39">
        <v>5</v>
      </c>
    </row>
    <row r="33" spans="2:12" x14ac:dyDescent="0.25">
      <c r="B33" s="8"/>
      <c r="C33" s="8"/>
      <c r="D33" s="8" t="s">
        <v>17</v>
      </c>
      <c r="E33" s="39">
        <v>47</v>
      </c>
      <c r="F33" s="9">
        <f t="shared" si="3"/>
        <v>3167731.6</v>
      </c>
      <c r="G33" s="9">
        <f t="shared" si="19"/>
        <v>67398.544680851061</v>
      </c>
      <c r="H33" s="40">
        <v>7199390</v>
      </c>
      <c r="I33" s="9">
        <f t="shared" si="17"/>
        <v>153178.51063829788</v>
      </c>
      <c r="J33" s="7">
        <f t="shared" si="18"/>
        <v>97.872340425531917</v>
      </c>
      <c r="K33" s="7">
        <f t="shared" si="5"/>
        <v>2.1276595744680851</v>
      </c>
      <c r="L33" s="39">
        <v>1</v>
      </c>
    </row>
    <row r="34" spans="2:12" x14ac:dyDescent="0.25">
      <c r="B34" s="8"/>
      <c r="C34" s="8"/>
      <c r="D34" s="8" t="s">
        <v>18</v>
      </c>
      <c r="E34" s="39">
        <v>21</v>
      </c>
      <c r="F34" s="9">
        <f t="shared" ref="F34:F35" si="20">H34*44%</f>
        <v>1502265.16</v>
      </c>
      <c r="G34" s="9">
        <f t="shared" si="19"/>
        <v>71536.43619047619</v>
      </c>
      <c r="H34" s="40">
        <v>3414239</v>
      </c>
      <c r="I34" s="9">
        <f t="shared" si="17"/>
        <v>162582.80952380953</v>
      </c>
      <c r="J34" s="7">
        <f t="shared" si="18"/>
        <v>100</v>
      </c>
      <c r="K34" s="7">
        <f t="shared" si="5"/>
        <v>0</v>
      </c>
      <c r="L34" s="39">
        <v>0</v>
      </c>
    </row>
    <row r="35" spans="2:12" x14ac:dyDescent="0.25">
      <c r="B35" s="8"/>
      <c r="C35" s="8"/>
      <c r="D35" s="8" t="s">
        <v>73</v>
      </c>
      <c r="E35" s="39">
        <v>16</v>
      </c>
      <c r="F35" s="9">
        <f t="shared" si="20"/>
        <v>1320845.68</v>
      </c>
      <c r="G35" s="9">
        <f t="shared" si="19"/>
        <v>82552.854999999996</v>
      </c>
      <c r="H35" s="40">
        <v>3001922</v>
      </c>
      <c r="I35" s="9">
        <f t="shared" si="17"/>
        <v>187620.125</v>
      </c>
      <c r="J35" s="7">
        <f t="shared" si="18"/>
        <v>100</v>
      </c>
      <c r="K35" s="7">
        <f t="shared" si="5"/>
        <v>0</v>
      </c>
      <c r="L35" s="39">
        <v>0</v>
      </c>
    </row>
    <row r="36" spans="2:12" x14ac:dyDescent="0.25">
      <c r="B36" s="8"/>
      <c r="C36" s="11" t="s">
        <v>32</v>
      </c>
      <c r="D36" s="11" t="s">
        <v>23</v>
      </c>
      <c r="E36" s="12">
        <f>SUM(E26:E35)</f>
        <v>3834</v>
      </c>
      <c r="F36" s="13">
        <f>SUM(F26:F35)</f>
        <v>172169668</v>
      </c>
      <c r="G36" s="9">
        <f>IFERROR(F36/E36,0)</f>
        <v>44906.016692749086</v>
      </c>
      <c r="H36" s="13">
        <f>SUM(H26:H35)</f>
        <v>391294700</v>
      </c>
      <c r="I36" s="9">
        <f>IFERROR(H36/E36,0)</f>
        <v>102059.12884715702</v>
      </c>
      <c r="J36" s="7"/>
      <c r="K36" s="7"/>
      <c r="L36" s="12">
        <f>SUM(L26:L35)</f>
        <v>23</v>
      </c>
    </row>
    <row r="37" spans="2:12" x14ac:dyDescent="0.25">
      <c r="B37" s="8" t="s">
        <v>33</v>
      </c>
      <c r="C37" s="8" t="s">
        <v>10</v>
      </c>
      <c r="D37" s="8" t="s">
        <v>41</v>
      </c>
      <c r="E37" s="39">
        <v>296</v>
      </c>
      <c r="F37" s="9">
        <f t="shared" si="3"/>
        <v>7197775.2000000002</v>
      </c>
      <c r="G37" s="9">
        <f>IFERROR(F37/E37,0)</f>
        <v>24316.808108108107</v>
      </c>
      <c r="H37" s="40">
        <v>16358580</v>
      </c>
      <c r="I37" s="9">
        <f>IFERROR(H37/E37,0)</f>
        <v>55265.472972972973</v>
      </c>
      <c r="J37" s="7">
        <f t="shared" si="2"/>
        <v>98.310810810810807</v>
      </c>
      <c r="K37" s="7">
        <f>IFERROR(L37/E37%,0)</f>
        <v>1.6891891891891893</v>
      </c>
      <c r="L37" s="39">
        <v>5</v>
      </c>
    </row>
    <row r="38" spans="2:12" x14ac:dyDescent="0.25">
      <c r="B38" s="8"/>
      <c r="C38" s="8"/>
      <c r="D38" s="8" t="s">
        <v>11</v>
      </c>
      <c r="E38" s="39">
        <v>202</v>
      </c>
      <c r="F38" s="9">
        <f t="shared" si="3"/>
        <v>5889884</v>
      </c>
      <c r="G38" s="9">
        <f>IFERROR(F38/E38,0)</f>
        <v>29157.841584158417</v>
      </c>
      <c r="H38" s="40">
        <v>13386100</v>
      </c>
      <c r="I38" s="9">
        <f>IFERROR(H38/E38,0)</f>
        <v>66267.821782178216</v>
      </c>
      <c r="J38" s="7">
        <f t="shared" si="2"/>
        <v>99.504950495049499</v>
      </c>
      <c r="K38" s="7">
        <f>IFERROR(L38/E38%,0)</f>
        <v>0.49504950495049505</v>
      </c>
      <c r="L38" s="39">
        <v>1</v>
      </c>
    </row>
    <row r="39" spans="2:12" x14ac:dyDescent="0.25">
      <c r="B39" s="8"/>
      <c r="C39" s="8"/>
      <c r="D39" s="8" t="s">
        <v>22</v>
      </c>
      <c r="E39" s="39">
        <v>199</v>
      </c>
      <c r="F39" s="9">
        <f t="shared" si="3"/>
        <v>6445649.7599999998</v>
      </c>
      <c r="G39" s="9">
        <f t="shared" si="13"/>
        <v>32390.199798994974</v>
      </c>
      <c r="H39" s="40">
        <v>14649204</v>
      </c>
      <c r="I39" s="9">
        <f t="shared" ref="I39:I45" si="21">IFERROR(H39/E39,0)</f>
        <v>73614.090452261313</v>
      </c>
      <c r="J39" s="7">
        <f t="shared" si="2"/>
        <v>98.492462311557787</v>
      </c>
      <c r="K39" s="7">
        <f t="shared" si="5"/>
        <v>1.5075376884422111</v>
      </c>
      <c r="L39" s="39">
        <v>3</v>
      </c>
    </row>
    <row r="40" spans="2:12" x14ac:dyDescent="0.25">
      <c r="B40" s="8"/>
      <c r="C40" s="8"/>
      <c r="D40" s="8" t="s">
        <v>21</v>
      </c>
      <c r="E40" s="39">
        <v>211</v>
      </c>
      <c r="F40" s="9">
        <f>H40*44%</f>
        <v>7722605.4400000004</v>
      </c>
      <c r="G40" s="9">
        <f t="shared" si="13"/>
        <v>36600.025781990524</v>
      </c>
      <c r="H40" s="40">
        <v>17551376</v>
      </c>
      <c r="I40" s="9">
        <f>IFERROR(H40/E40,0)</f>
        <v>83181.876777251178</v>
      </c>
      <c r="J40" s="7">
        <f t="shared" si="2"/>
        <v>98.578199052132703</v>
      </c>
      <c r="K40" s="7">
        <f t="shared" si="5"/>
        <v>1.4218009478672986</v>
      </c>
      <c r="L40" s="39">
        <v>3</v>
      </c>
    </row>
    <row r="41" spans="2:12" x14ac:dyDescent="0.25">
      <c r="B41" s="8"/>
      <c r="C41" s="8"/>
      <c r="D41" s="8" t="s">
        <v>20</v>
      </c>
      <c r="E41" s="39">
        <v>13</v>
      </c>
      <c r="F41" s="9">
        <f>H41*44%</f>
        <v>540430.88</v>
      </c>
      <c r="G41" s="9">
        <f t="shared" si="13"/>
        <v>41571.606153846151</v>
      </c>
      <c r="H41" s="40">
        <v>1228252</v>
      </c>
      <c r="I41" s="9">
        <f>IFERROR(H41/E41,0)</f>
        <v>94480.923076923078</v>
      </c>
      <c r="J41" s="7">
        <f t="shared" si="2"/>
        <v>100</v>
      </c>
      <c r="K41" s="7">
        <f t="shared" si="5"/>
        <v>0</v>
      </c>
      <c r="L41" s="39">
        <v>0</v>
      </c>
    </row>
    <row r="42" spans="2:12" x14ac:dyDescent="0.25">
      <c r="B42" s="8"/>
      <c r="C42" s="8" t="s">
        <v>12</v>
      </c>
      <c r="D42" s="8" t="s">
        <v>15</v>
      </c>
      <c r="E42" s="39">
        <v>953</v>
      </c>
      <c r="F42" s="9">
        <f t="shared" si="3"/>
        <v>47625677</v>
      </c>
      <c r="G42" s="9">
        <f>IFERROR(F42/E42,0)</f>
        <v>49974.477439664217</v>
      </c>
      <c r="H42" s="40">
        <v>108240175</v>
      </c>
      <c r="I42" s="9">
        <f>IFERROR(H42/E42,0)</f>
        <v>113578.35781741868</v>
      </c>
      <c r="J42" s="7">
        <f t="shared" si="2"/>
        <v>99.265477439664224</v>
      </c>
      <c r="K42" s="7">
        <f>IFERROR(L42/E42%,0)</f>
        <v>0.73452256033578178</v>
      </c>
      <c r="L42" s="39">
        <v>7</v>
      </c>
    </row>
    <row r="43" spans="2:12" x14ac:dyDescent="0.25">
      <c r="B43" s="8"/>
      <c r="C43" s="8"/>
      <c r="D43" s="8" t="s">
        <v>16</v>
      </c>
      <c r="E43" s="39">
        <v>578</v>
      </c>
      <c r="F43" s="9">
        <f t="shared" si="3"/>
        <v>33076645.800000001</v>
      </c>
      <c r="G43" s="9">
        <f>IFERROR(F43/E43,0)</f>
        <v>57226.03079584775</v>
      </c>
      <c r="H43" s="40">
        <v>75174195</v>
      </c>
      <c r="I43" s="9">
        <f>IFERROR(H43/E43,0)</f>
        <v>130059.16089965397</v>
      </c>
      <c r="J43" s="7">
        <f t="shared" si="2"/>
        <v>99.48096885813149</v>
      </c>
      <c r="K43" s="7">
        <f>IFERROR(L43/E43%,0)</f>
        <v>0.51903114186851207</v>
      </c>
      <c r="L43" s="39">
        <v>3</v>
      </c>
    </row>
    <row r="44" spans="2:12" x14ac:dyDescent="0.25">
      <c r="B44" s="8"/>
      <c r="C44" s="8"/>
      <c r="D44" s="8" t="s">
        <v>53</v>
      </c>
      <c r="E44" s="39">
        <v>854</v>
      </c>
      <c r="F44" s="9">
        <f t="shared" ref="F44" si="22">H44*44%</f>
        <v>56278323.640000001</v>
      </c>
      <c r="G44" s="9">
        <f t="shared" si="13"/>
        <v>65899.676393442627</v>
      </c>
      <c r="H44" s="40">
        <v>127905281</v>
      </c>
      <c r="I44" s="9">
        <f t="shared" si="21"/>
        <v>149771.99180327868</v>
      </c>
      <c r="J44" s="7">
        <f t="shared" si="2"/>
        <v>99.063231850117091</v>
      </c>
      <c r="K44" s="7">
        <f t="shared" si="5"/>
        <v>0.93676814988290402</v>
      </c>
      <c r="L44" s="39">
        <v>8</v>
      </c>
    </row>
    <row r="45" spans="2:12" x14ac:dyDescent="0.25">
      <c r="B45" s="8"/>
      <c r="C45" s="11" t="s">
        <v>33</v>
      </c>
      <c r="D45" s="11" t="s">
        <v>23</v>
      </c>
      <c r="E45" s="12">
        <f>SUM(E37:E44)</f>
        <v>3306</v>
      </c>
      <c r="F45" s="13">
        <f>SUM(F37:F44)</f>
        <v>164776991.72</v>
      </c>
      <c r="G45" s="9">
        <f t="shared" si="13"/>
        <v>49841.800278281909</v>
      </c>
      <c r="H45" s="13">
        <f>SUM(H37:H44)</f>
        <v>374493163</v>
      </c>
      <c r="I45" s="9">
        <f t="shared" si="21"/>
        <v>113276.81881427707</v>
      </c>
      <c r="J45" s="14"/>
      <c r="K45" s="14"/>
      <c r="L45" s="12">
        <f>SUM(L37:L44)</f>
        <v>30</v>
      </c>
    </row>
    <row r="47" spans="2:12" x14ac:dyDescent="0.25">
      <c r="B47" t="s">
        <v>42</v>
      </c>
    </row>
    <row r="48" spans="2:12" x14ac:dyDescent="0.25">
      <c r="B48" t="s">
        <v>43</v>
      </c>
    </row>
    <row r="50" spans="2:2" x14ac:dyDescent="0.25">
      <c r="B50" t="s">
        <v>44</v>
      </c>
    </row>
    <row r="51" spans="2:2" x14ac:dyDescent="0.25">
      <c r="B51" t="s">
        <v>51</v>
      </c>
    </row>
  </sheetData>
  <mergeCells count="5">
    <mergeCell ref="B13:B19"/>
    <mergeCell ref="E3:I3"/>
    <mergeCell ref="J3:K3"/>
    <mergeCell ref="F4:G4"/>
    <mergeCell ref="H4:I4"/>
  </mergeCells>
  <printOptions horizontalCentered="1" verticalCentered="1"/>
  <pageMargins left="0.19685039370078741" right="0.11811023622047245" top="0.19685039370078741" bottom="0.19685039370078741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workbookViewId="0">
      <selection activeCell="D20" sqref="D20"/>
    </sheetView>
  </sheetViews>
  <sheetFormatPr defaultRowHeight="15" x14ac:dyDescent="0.25"/>
  <cols>
    <col min="2" max="2" width="28.85546875" customWidth="1"/>
    <col min="3" max="3" width="9.140625" style="6"/>
    <col min="4" max="4" width="21" style="5" customWidth="1"/>
    <col min="6" max="6" width="10.140625" bestFit="1" customWidth="1"/>
    <col min="8" max="8" width="15.42578125" customWidth="1"/>
  </cols>
  <sheetData>
    <row r="1" spans="1:6" x14ac:dyDescent="0.25">
      <c r="A1" s="17" t="s">
        <v>24</v>
      </c>
    </row>
    <row r="2" spans="1:6" x14ac:dyDescent="0.25">
      <c r="A2" s="17"/>
    </row>
    <row r="3" spans="1:6" x14ac:dyDescent="0.25">
      <c r="A3" s="17"/>
    </row>
    <row r="4" spans="1:6" x14ac:dyDescent="0.25">
      <c r="A4" s="17"/>
      <c r="B4" s="8"/>
      <c r="C4" s="23" t="s">
        <v>26</v>
      </c>
      <c r="D4" s="24" t="s">
        <v>30</v>
      </c>
    </row>
    <row r="5" spans="1:6" x14ac:dyDescent="0.25">
      <c r="A5" s="17"/>
      <c r="B5" s="10" t="s">
        <v>49</v>
      </c>
      <c r="C5" s="16">
        <v>13731</v>
      </c>
      <c r="D5" s="13">
        <v>1320573567</v>
      </c>
    </row>
    <row r="7" spans="1:6" x14ac:dyDescent="0.25">
      <c r="B7" s="22" t="s">
        <v>25</v>
      </c>
      <c r="C7" s="23" t="s">
        <v>26</v>
      </c>
      <c r="D7" s="24" t="s">
        <v>6</v>
      </c>
    </row>
    <row r="8" spans="1:6" x14ac:dyDescent="0.25">
      <c r="B8" s="8" t="s">
        <v>31</v>
      </c>
      <c r="C8" s="10">
        <f>'Summary by Band-Post code'!$E$12</f>
        <v>2706</v>
      </c>
      <c r="D8" s="9">
        <f>'Summary by Band-Post code'!$H$12</f>
        <v>311014149</v>
      </c>
    </row>
    <row r="9" spans="1:6" x14ac:dyDescent="0.25">
      <c r="B9" s="8" t="s">
        <v>37</v>
      </c>
      <c r="C9" s="10">
        <f>'Summary by Band-Post code'!$E$25</f>
        <v>3315</v>
      </c>
      <c r="D9" s="9">
        <f>'Summary by Band-Post code'!$H$25</f>
        <v>421627888</v>
      </c>
    </row>
    <row r="10" spans="1:6" x14ac:dyDescent="0.25">
      <c r="B10" s="8" t="s">
        <v>32</v>
      </c>
      <c r="C10" s="10">
        <f>'Summary by Band-Post code'!$E$36</f>
        <v>3834</v>
      </c>
      <c r="D10" s="9">
        <f>'Summary by Band-Post code'!$H$36</f>
        <v>391294700</v>
      </c>
    </row>
    <row r="11" spans="1:6" x14ac:dyDescent="0.25">
      <c r="B11" s="8" t="s">
        <v>33</v>
      </c>
      <c r="C11" s="10">
        <f>'Summary by Band-Post code'!$E$45</f>
        <v>3306</v>
      </c>
      <c r="D11" s="9">
        <f>'Summary by Band-Post code'!$H$45</f>
        <v>374493163</v>
      </c>
    </row>
    <row r="12" spans="1:6" s="15" customFormat="1" x14ac:dyDescent="0.25">
      <c r="B12" s="11" t="s">
        <v>38</v>
      </c>
      <c r="C12" s="16">
        <f>SUM(C8:C11)</f>
        <v>13161</v>
      </c>
      <c r="D12" s="13">
        <f>SUM(D8:D11)</f>
        <v>1498429900</v>
      </c>
      <c r="F12" s="29"/>
    </row>
    <row r="13" spans="1:6" x14ac:dyDescent="0.25">
      <c r="B13" s="8" t="s">
        <v>27</v>
      </c>
      <c r="C13" s="10">
        <v>924</v>
      </c>
      <c r="D13" s="9"/>
    </row>
    <row r="14" spans="1:6" x14ac:dyDescent="0.25">
      <c r="B14" s="8" t="s">
        <v>29</v>
      </c>
      <c r="C14" s="10">
        <v>20</v>
      </c>
      <c r="D14" s="9"/>
    </row>
    <row r="15" spans="1:6" x14ac:dyDescent="0.25">
      <c r="B15" s="8" t="s">
        <v>52</v>
      </c>
      <c r="C15" s="10">
        <v>5</v>
      </c>
      <c r="D15" s="9"/>
    </row>
    <row r="16" spans="1:6" x14ac:dyDescent="0.25">
      <c r="B16" s="8"/>
      <c r="C16" s="16">
        <f>SUM(C12:C15)</f>
        <v>14110</v>
      </c>
      <c r="D16" s="9"/>
    </row>
    <row r="18" spans="2:4" x14ac:dyDescent="0.25">
      <c r="B18" t="s">
        <v>47</v>
      </c>
      <c r="C18" s="6">
        <v>14588</v>
      </c>
    </row>
    <row r="19" spans="2:4" x14ac:dyDescent="0.25">
      <c r="B19" t="s">
        <v>48</v>
      </c>
      <c r="C19" s="6">
        <v>38</v>
      </c>
    </row>
    <row r="20" spans="2:4" x14ac:dyDescent="0.25">
      <c r="B20" t="s">
        <v>28</v>
      </c>
      <c r="C20" s="6">
        <v>30</v>
      </c>
    </row>
    <row r="21" spans="2:4" x14ac:dyDescent="0.25">
      <c r="B21" t="s">
        <v>29</v>
      </c>
      <c r="C21" s="6">
        <v>20</v>
      </c>
    </row>
    <row r="22" spans="2:4" x14ac:dyDescent="0.25">
      <c r="B22" t="s">
        <v>52</v>
      </c>
      <c r="C22" s="6">
        <v>5</v>
      </c>
    </row>
    <row r="23" spans="2:4" x14ac:dyDescent="0.25">
      <c r="C23" s="21">
        <f>SUM(C18:C22)</f>
        <v>14681</v>
      </c>
    </row>
    <row r="24" spans="2:4" x14ac:dyDescent="0.25">
      <c r="B24" t="s">
        <v>46</v>
      </c>
      <c r="C24" s="21">
        <v>1</v>
      </c>
    </row>
    <row r="25" spans="2:4" x14ac:dyDescent="0.25">
      <c r="C25" s="21">
        <f>C23-C24</f>
        <v>14680</v>
      </c>
    </row>
    <row r="26" spans="2:4" ht="10.5" customHeight="1" x14ac:dyDescent="0.25"/>
    <row r="27" spans="2:4" x14ac:dyDescent="0.25">
      <c r="C27" s="6">
        <f>C25-C16</f>
        <v>570</v>
      </c>
      <c r="D27" s="5" t="s">
        <v>45</v>
      </c>
    </row>
    <row r="29" spans="2:4" x14ac:dyDescent="0.25">
      <c r="D29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27" sqref="I27:I28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workbookViewId="0">
      <selection activeCell="I23" sqref="I23"/>
    </sheetView>
  </sheetViews>
  <sheetFormatPr defaultRowHeight="15" x14ac:dyDescent="0.25"/>
  <cols>
    <col min="4" max="4" width="10.7109375" customWidth="1"/>
    <col min="6" max="6" width="16.28515625" customWidth="1"/>
    <col min="8" max="8" width="14.28515625" customWidth="1"/>
    <col min="11" max="11" width="14.7109375" customWidth="1"/>
    <col min="14" max="14" width="16" bestFit="1" customWidth="1"/>
  </cols>
  <sheetData>
    <row r="1" spans="1:14" x14ac:dyDescent="0.25">
      <c r="A1" t="s">
        <v>56</v>
      </c>
    </row>
    <row r="2" spans="1:14" x14ac:dyDescent="0.25">
      <c r="B2" s="8"/>
      <c r="C2" s="8"/>
      <c r="D2" s="8"/>
      <c r="E2" s="8" t="s">
        <v>26</v>
      </c>
      <c r="F2" s="8" t="s">
        <v>58</v>
      </c>
      <c r="G2" s="8" t="s">
        <v>59</v>
      </c>
      <c r="H2" s="8"/>
    </row>
    <row r="3" spans="1:14" x14ac:dyDescent="0.25">
      <c r="B3" s="8" t="s">
        <v>57</v>
      </c>
      <c r="C3" s="8"/>
      <c r="D3" s="8"/>
      <c r="E3" s="35">
        <v>13516</v>
      </c>
      <c r="F3" s="37">
        <v>1316690240</v>
      </c>
      <c r="G3" s="48">
        <f>F3*44%</f>
        <v>579343705.60000002</v>
      </c>
      <c r="H3" s="53"/>
    </row>
    <row r="4" spans="1:14" x14ac:dyDescent="0.25">
      <c r="F4">
        <v>1316</v>
      </c>
    </row>
    <row r="5" spans="1:14" x14ac:dyDescent="0.25">
      <c r="B5" s="51" t="s">
        <v>25</v>
      </c>
      <c r="C5" s="51"/>
      <c r="D5" s="51"/>
      <c r="E5" s="8" t="s">
        <v>26</v>
      </c>
      <c r="F5" s="8" t="s">
        <v>66</v>
      </c>
      <c r="G5" s="8" t="s">
        <v>59</v>
      </c>
      <c r="H5" s="8"/>
    </row>
    <row r="6" spans="1:14" x14ac:dyDescent="0.25">
      <c r="B6" s="52" t="s">
        <v>60</v>
      </c>
      <c r="C6" s="52"/>
      <c r="D6" s="52"/>
      <c r="E6" s="10">
        <f>'Summary by Band-Post code'!E12</f>
        <v>2706</v>
      </c>
      <c r="F6" s="30">
        <f>'Summary by Band-Post code'!H12</f>
        <v>311014149</v>
      </c>
      <c r="G6" s="54">
        <f>'Summary by Band-Post code'!F12</f>
        <v>136846225.56</v>
      </c>
      <c r="H6" s="55"/>
    </row>
    <row r="7" spans="1:14" x14ac:dyDescent="0.25">
      <c r="B7" s="52" t="s">
        <v>61</v>
      </c>
      <c r="C7" s="52"/>
      <c r="D7" s="52"/>
      <c r="E7" s="10">
        <f>'Summary by Band-Post code'!E25</f>
        <v>3315</v>
      </c>
      <c r="F7" s="30">
        <f>'Summary by Band-Post code'!H25</f>
        <v>421627888</v>
      </c>
      <c r="G7" s="54">
        <f>'Summary by Band-Post code'!F25</f>
        <v>185516270.71999997</v>
      </c>
      <c r="H7" s="55"/>
    </row>
    <row r="8" spans="1:14" x14ac:dyDescent="0.25">
      <c r="B8" s="52" t="s">
        <v>62</v>
      </c>
      <c r="C8" s="52"/>
      <c r="D8" s="52"/>
      <c r="E8" s="10">
        <f>'Summary by Band-Post code'!E36</f>
        <v>3834</v>
      </c>
      <c r="F8" s="30">
        <f>'Summary by Band-Post code'!H36</f>
        <v>391294700</v>
      </c>
      <c r="G8" s="54">
        <f>'Summary by Band-Post code'!F36</f>
        <v>172169668</v>
      </c>
      <c r="H8" s="55"/>
      <c r="N8" s="36"/>
    </row>
    <row r="9" spans="1:14" x14ac:dyDescent="0.25">
      <c r="B9" s="52" t="s">
        <v>63</v>
      </c>
      <c r="C9" s="52"/>
      <c r="D9" s="52"/>
      <c r="E9" s="10">
        <f>'Summary by Band-Post code'!E45</f>
        <v>3306</v>
      </c>
      <c r="F9" s="30">
        <f>'Summary by Band-Post code'!H45</f>
        <v>374493163</v>
      </c>
      <c r="G9" s="54">
        <f>'Summary by Band-Post code'!F45</f>
        <v>164776991.72</v>
      </c>
      <c r="H9" s="55"/>
      <c r="N9" s="36"/>
    </row>
    <row r="10" spans="1:14" x14ac:dyDescent="0.25">
      <c r="B10" s="50" t="s">
        <v>64</v>
      </c>
      <c r="C10" s="50"/>
      <c r="D10" s="50"/>
      <c r="E10" s="34">
        <f>SUM(E6:E9)</f>
        <v>13161</v>
      </c>
      <c r="F10" s="33">
        <f>SUM(F6:F9)</f>
        <v>1498429900</v>
      </c>
      <c r="G10" s="48">
        <f>SUM(G6:H9)</f>
        <v>659309156</v>
      </c>
      <c r="H10" s="49"/>
      <c r="N10" s="36"/>
    </row>
    <row r="11" spans="1:14" x14ac:dyDescent="0.25">
      <c r="B11" s="56" t="s">
        <v>27</v>
      </c>
      <c r="C11" s="57"/>
      <c r="D11" s="58"/>
      <c r="E11" s="10">
        <v>924</v>
      </c>
      <c r="F11" s="59"/>
      <c r="G11" s="60"/>
      <c r="H11" s="61"/>
    </row>
    <row r="12" spans="1:14" x14ac:dyDescent="0.25">
      <c r="B12" s="56" t="s">
        <v>29</v>
      </c>
      <c r="C12" s="57"/>
      <c r="D12" s="58"/>
      <c r="E12" s="10">
        <v>20</v>
      </c>
      <c r="F12" s="59"/>
      <c r="G12" s="60"/>
      <c r="H12" s="61"/>
    </row>
    <row r="13" spans="1:14" x14ac:dyDescent="0.25">
      <c r="B13" s="56" t="s">
        <v>52</v>
      </c>
      <c r="C13" s="57"/>
      <c r="D13" s="58"/>
      <c r="E13" s="10">
        <v>5</v>
      </c>
      <c r="F13" s="59"/>
      <c r="G13" s="60"/>
      <c r="H13" s="61"/>
    </row>
    <row r="14" spans="1:14" x14ac:dyDescent="0.25">
      <c r="B14" s="56" t="s">
        <v>23</v>
      </c>
      <c r="C14" s="57"/>
      <c r="D14" s="58"/>
      <c r="E14" s="32">
        <f>SUM(E10:E13)</f>
        <v>14110</v>
      </c>
      <c r="F14" s="59"/>
      <c r="G14" s="60"/>
      <c r="H14" s="61"/>
      <c r="K14" s="36"/>
    </row>
    <row r="17" spans="2:13" x14ac:dyDescent="0.25">
      <c r="B17" t="s">
        <v>47</v>
      </c>
      <c r="D17">
        <v>14362</v>
      </c>
    </row>
    <row r="18" spans="2:13" x14ac:dyDescent="0.25">
      <c r="B18" t="s">
        <v>48</v>
      </c>
      <c r="D18">
        <v>38</v>
      </c>
      <c r="H18" s="15" t="s">
        <v>71</v>
      </c>
    </row>
    <row r="19" spans="2:13" x14ac:dyDescent="0.25">
      <c r="B19" t="s">
        <v>28</v>
      </c>
      <c r="D19">
        <v>41</v>
      </c>
      <c r="H19" t="s">
        <v>69</v>
      </c>
      <c r="I19">
        <v>63252</v>
      </c>
      <c r="J19" t="s">
        <v>67</v>
      </c>
      <c r="K19" t="s">
        <v>68</v>
      </c>
      <c r="M19" t="s">
        <v>70</v>
      </c>
    </row>
    <row r="20" spans="2:13" x14ac:dyDescent="0.25">
      <c r="B20" t="s">
        <v>29</v>
      </c>
      <c r="D20">
        <v>20</v>
      </c>
      <c r="I20">
        <f>SUM(I19:I19)</f>
        <v>63252</v>
      </c>
    </row>
    <row r="21" spans="2:13" x14ac:dyDescent="0.25">
      <c r="B21" t="s">
        <v>52</v>
      </c>
      <c r="D21">
        <v>5</v>
      </c>
    </row>
    <row r="22" spans="2:13" x14ac:dyDescent="0.25">
      <c r="D22">
        <f>SUM(D17:D21)</f>
        <v>14466</v>
      </c>
    </row>
    <row r="23" spans="2:13" x14ac:dyDescent="0.25">
      <c r="B23" t="s">
        <v>65</v>
      </c>
      <c r="D23">
        <v>1</v>
      </c>
    </row>
    <row r="24" spans="2:13" x14ac:dyDescent="0.25">
      <c r="C24" t="s">
        <v>13</v>
      </c>
      <c r="D24" s="31">
        <f>D22-D23</f>
        <v>14465</v>
      </c>
    </row>
  </sheetData>
  <mergeCells count="20">
    <mergeCell ref="B11:D11"/>
    <mergeCell ref="B12:D12"/>
    <mergeCell ref="B13:D13"/>
    <mergeCell ref="B14:D14"/>
    <mergeCell ref="F11:H11"/>
    <mergeCell ref="F12:H12"/>
    <mergeCell ref="F13:H13"/>
    <mergeCell ref="F14:H14"/>
    <mergeCell ref="G3:H3"/>
    <mergeCell ref="G6:H6"/>
    <mergeCell ref="G7:H7"/>
    <mergeCell ref="G8:H8"/>
    <mergeCell ref="G9:H9"/>
    <mergeCell ref="G10:H10"/>
    <mergeCell ref="B10:D10"/>
    <mergeCell ref="B5:D5"/>
    <mergeCell ref="B6:D6"/>
    <mergeCell ref="B7:D7"/>
    <mergeCell ref="B8:D8"/>
    <mergeCell ref="B9:D9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by Band-Post code</vt:lpstr>
      <vt:lpstr>Summary by Post code</vt:lpstr>
      <vt:lpstr>Sheet1</vt:lpstr>
      <vt:lpstr>Summary totals</vt:lpstr>
    </vt:vector>
  </TitlesOfParts>
  <Company>NTC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grus0406</dc:creator>
  <cp:lastModifiedBy>Mark Stephens</cp:lastModifiedBy>
  <cp:lastPrinted>2018-04-16T09:48:49Z</cp:lastPrinted>
  <dcterms:created xsi:type="dcterms:W3CDTF">2015-03-18T10:44:35Z</dcterms:created>
  <dcterms:modified xsi:type="dcterms:W3CDTF">2024-04-15T08:00:17Z</dcterms:modified>
</cp:coreProperties>
</file>